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Audit Report" sheetId="7" r:id="rId1"/>
    <sheet name="MEMO" sheetId="6" r:id="rId2"/>
    <sheet name="BS, I&amp;E 2016-17" sheetId="8" r:id="rId3"/>
    <sheet name="RECEIPTS &amp; PAYMENTS 2016-17" sheetId="3" r:id="rId4"/>
    <sheet name="MASTER" sheetId="2" r:id="rId5"/>
    <sheet name="ODBC" sheetId="1" r:id="rId6"/>
  </sheets>
  <definedNames>
    <definedName name="_xlnm._FilterDatabase" localSheetId="4" hidden="1">MASTER!$A$2:$E$16</definedName>
    <definedName name="_xlnm.Print_Area" localSheetId="3">'RECEIPTS &amp; PAYMENTS 2016-17'!$B$2:$G$29</definedName>
    <definedName name="Query_from_TallyODBC_9000" localSheetId="5" hidden="1">ODBC!$A$1:$E$15</definedName>
    <definedName name="Query_from_TallyODBC64_9000" localSheetId="5" hidden="1">ODBC!#REF!</definedName>
  </definedNames>
  <calcPr calcId="145621"/>
</workbook>
</file>

<file path=xl/calcChain.xml><?xml version="1.0" encoding="utf-8"?>
<calcChain xmlns="http://schemas.openxmlformats.org/spreadsheetml/2006/main">
  <c r="B23" i="3" l="1"/>
  <c r="B22" i="3"/>
  <c r="B21" i="3"/>
  <c r="G16" i="6" l="1"/>
  <c r="D26" i="8"/>
  <c r="G35" i="6"/>
  <c r="D16" i="8" l="1"/>
  <c r="E15" i="2"/>
  <c r="C13" i="3"/>
  <c r="D9" i="8" s="1"/>
  <c r="C12" i="3"/>
  <c r="F25" i="8" s="1"/>
  <c r="G12" i="6" s="1"/>
  <c r="D15" i="2"/>
  <c r="E16" i="2" l="1"/>
  <c r="D12" i="8" s="1"/>
  <c r="D16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C7" i="3" s="1"/>
  <c r="D4" i="2"/>
  <c r="E3" i="2"/>
  <c r="D3" i="2"/>
  <c r="F11" i="3" l="1"/>
  <c r="F12" i="3"/>
  <c r="D25" i="8" s="1"/>
  <c r="G18" i="6" s="1"/>
  <c r="C11" i="3"/>
  <c r="C8" i="3"/>
  <c r="F16" i="3"/>
  <c r="F12" i="8" s="1"/>
  <c r="C9" i="3"/>
  <c r="F17" i="3"/>
  <c r="F13" i="8" s="1"/>
  <c r="D9" i="3" l="1"/>
  <c r="F24" i="8"/>
  <c r="D13" i="3"/>
  <c r="D24" i="8"/>
  <c r="G12" i="3"/>
  <c r="F15" i="3"/>
  <c r="F16" i="8" s="1"/>
  <c r="F18" i="8" s="1"/>
  <c r="F30" i="8" l="1"/>
  <c r="D28" i="8" s="1"/>
  <c r="G11" i="6"/>
  <c r="G14" i="6" s="1"/>
  <c r="G17" i="6"/>
  <c r="G20" i="6" s="1"/>
  <c r="D19" i="3"/>
  <c r="G17" i="3"/>
  <c r="G19" i="3" s="1"/>
  <c r="D30" i="8" l="1"/>
  <c r="D13" i="8"/>
  <c r="D14" i="8" s="1"/>
  <c r="G22" i="6"/>
  <c r="G25" i="6" s="1"/>
  <c r="I20" i="6"/>
  <c r="D18" i="8"/>
  <c r="G18" i="8" s="1"/>
  <c r="G29" i="6" l="1"/>
  <c r="H19" i="3"/>
</calcChain>
</file>

<file path=xl/connections.xml><?xml version="1.0" encoding="utf-8"?>
<connections xmlns="http://schemas.openxmlformats.org/spreadsheetml/2006/main">
  <connection id="1" name="Query from TallyODBC_9000" type="1" refreshedVersion="6" background="1" saveData="1">
    <dbPr connection="DRIVER=Tally ODBC Driver;SERVER=(local);PORT=9000;" command="SELECT Ledger.`$_PrimaryGroup`, Ledger.`$Parent`, Ledger.`$Name`, Ledger.`$_ClosingBalance`, Ledger.`$_PrevYearBalance`_x000d__x000a_FROM TallyUser.Ledger Ledger"/>
  </connection>
</connections>
</file>

<file path=xl/sharedStrings.xml><?xml version="1.0" encoding="utf-8"?>
<sst xmlns="http://schemas.openxmlformats.org/spreadsheetml/2006/main" count="192" uniqueCount="102">
  <si>
    <t>Ledger.`$_PrimaryGroup`</t>
  </si>
  <si>
    <t>Ledger.`$Parent`</t>
  </si>
  <si>
    <t>Ledger.`$Name`</t>
  </si>
  <si>
    <t>Ledger.`$_ClosingBalance`</t>
  </si>
  <si>
    <t>_x0004_ Primary</t>
  </si>
  <si>
    <t>Profit &amp; Loss A/c</t>
  </si>
  <si>
    <t>Bank Accounts</t>
  </si>
  <si>
    <t>Capital Account</t>
  </si>
  <si>
    <t>Direct Expenses</t>
  </si>
  <si>
    <t>Direct Incomes</t>
  </si>
  <si>
    <t>Indirect Expenses</t>
  </si>
  <si>
    <t>RECEIPTS</t>
  </si>
  <si>
    <t>Rs.</t>
  </si>
  <si>
    <t>PAYMENTS</t>
  </si>
  <si>
    <t>To Opening Balance</t>
  </si>
  <si>
    <t>By Closing Balance</t>
  </si>
  <si>
    <t>TOTAL</t>
  </si>
  <si>
    <t>By Donation Received</t>
  </si>
  <si>
    <t>LIABILITIES</t>
  </si>
  <si>
    <t xml:space="preserve">Rs. </t>
  </si>
  <si>
    <t>ASSETS</t>
  </si>
  <si>
    <t>Bank Balance</t>
  </si>
  <si>
    <t>Audit fees payable</t>
  </si>
  <si>
    <t>Cash Balance</t>
  </si>
  <si>
    <t>Income over Expenditure</t>
  </si>
  <si>
    <t>Opening</t>
  </si>
  <si>
    <t>Current Year</t>
  </si>
  <si>
    <t>MEMO OF TOTAL INCOME</t>
  </si>
  <si>
    <t>Chartered Accountants</t>
  </si>
  <si>
    <t>Partner</t>
  </si>
  <si>
    <t>Trustee</t>
  </si>
  <si>
    <t>As per Report of Even Date</t>
  </si>
  <si>
    <t xml:space="preserve">To Excess of Income over Expenditure </t>
  </si>
  <si>
    <t>Particulars</t>
  </si>
  <si>
    <t>Bank Charge</t>
  </si>
  <si>
    <t>Canara Bank</t>
  </si>
  <si>
    <t>Capital Fund</t>
  </si>
  <si>
    <t>Cash-in-Hand</t>
  </si>
  <si>
    <t>Cash</t>
  </si>
  <si>
    <t>Computer Centre</t>
  </si>
  <si>
    <t>Donation A/C</t>
  </si>
  <si>
    <t>ICICI Bank</t>
  </si>
  <si>
    <t>Other Expenses</t>
  </si>
  <si>
    <t>Indirect Incomes</t>
  </si>
  <si>
    <t>SB Interest</t>
  </si>
  <si>
    <t>Suspence A/C</t>
  </si>
  <si>
    <t>Swarg Sponsorship Program</t>
  </si>
  <si>
    <t>M/S. SWARG TRUST</t>
  </si>
  <si>
    <t>No:70(118),  Thaiyappan Street, Broadway, Chennai - 600 001</t>
  </si>
  <si>
    <t xml:space="preserve">       for SWARG TRUST</t>
  </si>
  <si>
    <t xml:space="preserve">Chennai, </t>
  </si>
  <si>
    <t>V.Sriram</t>
  </si>
  <si>
    <t>M.No. 221693</t>
  </si>
  <si>
    <t>Canara</t>
  </si>
  <si>
    <t>By Computer Centre</t>
  </si>
  <si>
    <t>By Swarg Sponsorship Program (SSP)</t>
  </si>
  <si>
    <t>ICICI</t>
  </si>
  <si>
    <t>To Computer Centre</t>
  </si>
  <si>
    <t>To Swarg Sponsorship Program (SSP)</t>
  </si>
  <si>
    <t>BALANCE SHEET AS ON 31.03.2017</t>
  </si>
  <si>
    <t>INCOME &amp; EXPENDITURE FOR THE YEAR ENDED 31.03.2017</t>
  </si>
  <si>
    <t>RECEIPTS AND PAYMENTS FOR THE YEAR ENDED 31.03.2017</t>
  </si>
  <si>
    <t>Ledger.`$_PrevYearBalance`</t>
  </si>
  <si>
    <t>Audit Fees</t>
  </si>
  <si>
    <t>Corpus Fund</t>
  </si>
  <si>
    <t>Total</t>
  </si>
  <si>
    <t>By Bank Interest</t>
  </si>
  <si>
    <t>Current Liabilities</t>
  </si>
  <si>
    <t>Audit Fees Payable</t>
  </si>
  <si>
    <t>To SB Interest</t>
  </si>
  <si>
    <t>To Corpus fund</t>
  </si>
  <si>
    <t>NAME</t>
  </si>
  <si>
    <t>PAN</t>
  </si>
  <si>
    <t>Income Heads</t>
  </si>
  <si>
    <t>INCOME RECEIVED</t>
  </si>
  <si>
    <t>APPLICATION OF FUNDS</t>
  </si>
  <si>
    <t>GROSS TOTAL INCOME</t>
  </si>
  <si>
    <t>Accumulation upto 15% of Income as per the provisions of</t>
  </si>
  <si>
    <t>section 11 of the Income Tax Act 1961 is exempted.</t>
  </si>
  <si>
    <t>Balance unapplied portion is within the above permissible</t>
  </si>
  <si>
    <t>limit. Hence the amount exempt.</t>
  </si>
  <si>
    <t>TOTAL INCOME</t>
  </si>
  <si>
    <t>TAX THEREON</t>
  </si>
  <si>
    <t>LESS: TDS</t>
  </si>
  <si>
    <t>REFUND</t>
  </si>
  <si>
    <t>: Swarg Trust</t>
  </si>
  <si>
    <t>: AAHTS7863G</t>
  </si>
  <si>
    <t>Income Sources</t>
  </si>
  <si>
    <t>Donation Income</t>
  </si>
  <si>
    <t>SB interest</t>
  </si>
  <si>
    <t>To Audit fees</t>
  </si>
  <si>
    <t>1. Audit Fee</t>
  </si>
  <si>
    <t>2 Computer Centre</t>
  </si>
  <si>
    <t>3 Swarg Sponsorship Program</t>
  </si>
  <si>
    <t>To Donation Received</t>
  </si>
  <si>
    <t>For DURV and Associates LLP</t>
  </si>
  <si>
    <t>FRN S200079</t>
  </si>
  <si>
    <t xml:space="preserve">D.O.I : </t>
  </si>
  <si>
    <t>2017-18</t>
  </si>
  <si>
    <t xml:space="preserve">A. Y. : </t>
  </si>
  <si>
    <t>Trust</t>
  </si>
  <si>
    <t xml:space="preserve">STATUS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</si>
</sst>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_ ;_ * \-#,##0_ ;_ * &quot;-&quot;??_ ;_ @_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u/>
      <sz val="10"/>
      <name val="Trebuchet MS"/>
      <family val="2"/>
    </font>
    <font>
      <b/>
      <sz val="10"/>
      <name val="Arial"/>
      <family val="2"/>
    </font>
    <font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43" fontId="4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3" xfId="1" applyFont="1" applyBorder="1"/>
    <xf numFmtId="43" fontId="5" fillId="0" borderId="0" xfId="1" applyFont="1" applyBorder="1"/>
    <xf numFmtId="43" fontId="5" fillId="0" borderId="5" xfId="1" applyFont="1" applyBorder="1"/>
    <xf numFmtId="164" fontId="5" fillId="0" borderId="4" xfId="1" applyNumberFormat="1" applyFont="1" applyBorder="1"/>
    <xf numFmtId="0" fontId="5" fillId="0" borderId="5" xfId="0" applyFont="1" applyBorder="1"/>
    <xf numFmtId="0" fontId="5" fillId="0" borderId="0" xfId="0" applyFont="1"/>
    <xf numFmtId="43" fontId="8" fillId="0" borderId="0" xfId="1" applyFont="1"/>
    <xf numFmtId="43" fontId="4" fillId="0" borderId="6" xfId="1" applyFont="1" applyBorder="1" applyAlignment="1">
      <alignment horizontal="center"/>
    </xf>
    <xf numFmtId="43" fontId="4" fillId="0" borderId="5" xfId="1" applyFont="1" applyBorder="1"/>
    <xf numFmtId="0" fontId="6" fillId="0" borderId="3" xfId="0" applyFont="1" applyBorder="1"/>
    <xf numFmtId="43" fontId="4" fillId="0" borderId="3" xfId="1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2" xfId="0" applyFont="1" applyBorder="1"/>
    <xf numFmtId="43" fontId="4" fillId="0" borderId="0" xfId="1" applyFont="1" applyBorder="1"/>
    <xf numFmtId="43" fontId="4" fillId="0" borderId="0" xfId="1" applyFont="1" applyFill="1" applyBorder="1"/>
    <xf numFmtId="43" fontId="4" fillId="0" borderId="5" xfId="1" applyFont="1" applyBorder="1" applyAlignment="1">
      <alignment horizontal="center"/>
    </xf>
    <xf numFmtId="43" fontId="3" fillId="0" borderId="0" xfId="1" applyFont="1"/>
    <xf numFmtId="164" fontId="5" fillId="0" borderId="3" xfId="1" applyNumberFormat="1" applyFont="1" applyBorder="1"/>
    <xf numFmtId="164" fontId="5" fillId="0" borderId="5" xfId="1" applyNumberFormat="1" applyFont="1" applyBorder="1"/>
    <xf numFmtId="164" fontId="5" fillId="0" borderId="0" xfId="1" applyNumberFormat="1" applyFont="1" applyBorder="1"/>
    <xf numFmtId="164" fontId="5" fillId="0" borderId="13" xfId="1" applyNumberFormat="1" applyFont="1" applyBorder="1"/>
    <xf numFmtId="164" fontId="5" fillId="0" borderId="0" xfId="1" applyNumberFormat="1" applyFont="1" applyBorder="1" applyAlignment="1">
      <alignment horizontal="right"/>
    </xf>
    <xf numFmtId="164" fontId="5" fillId="0" borderId="3" xfId="0" applyNumberFormat="1" applyFont="1" applyBorder="1"/>
    <xf numFmtId="164" fontId="4" fillId="0" borderId="2" xfId="1" applyNumberFormat="1" applyFont="1" applyBorder="1"/>
    <xf numFmtId="164" fontId="4" fillId="0" borderId="1" xfId="1" applyNumberFormat="1" applyFont="1" applyBorder="1"/>
    <xf numFmtId="0" fontId="4" fillId="0" borderId="4" xfId="0" applyFont="1" applyBorder="1" applyAlignment="1">
      <alignment horizontal="center"/>
    </xf>
    <xf numFmtId="164" fontId="4" fillId="0" borderId="4" xfId="1" applyNumberFormat="1" applyFont="1" applyBorder="1"/>
    <xf numFmtId="4" fontId="4" fillId="0" borderId="0" xfId="0" applyNumberFormat="1" applyFont="1" applyBorder="1" applyAlignment="1">
      <alignment horizontal="left"/>
    </xf>
    <xf numFmtId="0" fontId="9" fillId="0" borderId="7" xfId="0" applyFont="1" applyFill="1" applyBorder="1"/>
    <xf numFmtId="0" fontId="10" fillId="0" borderId="0" xfId="2"/>
    <xf numFmtId="164" fontId="3" fillId="0" borderId="0" xfId="0" applyNumberFormat="1" applyFont="1"/>
    <xf numFmtId="0" fontId="4" fillId="0" borderId="5" xfId="0" applyFont="1" applyBorder="1"/>
    <xf numFmtId="164" fontId="4" fillId="0" borderId="0" xfId="1" applyNumberFormat="1" applyFont="1" applyBorder="1"/>
    <xf numFmtId="0" fontId="2" fillId="0" borderId="0" xfId="0" applyFont="1" applyFill="1"/>
    <xf numFmtId="0" fontId="0" fillId="0" borderId="0" xfId="0" applyFill="1"/>
    <xf numFmtId="39" fontId="4" fillId="0" borderId="3" xfId="0" applyNumberFormat="1" applyFont="1" applyBorder="1"/>
    <xf numFmtId="164" fontId="5" fillId="0" borderId="3" xfId="1" applyNumberFormat="1" applyFont="1" applyBorder="1" applyAlignment="1">
      <alignment horizontal="center"/>
    </xf>
    <xf numFmtId="164" fontId="4" fillId="0" borderId="3" xfId="1" applyNumberFormat="1" applyFont="1" applyBorder="1"/>
    <xf numFmtId="43" fontId="4" fillId="0" borderId="0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7" xfId="1" applyFont="1" applyBorder="1" applyAlignment="1">
      <alignment horizontal="centerContinuous"/>
    </xf>
    <xf numFmtId="43" fontId="4" fillId="0" borderId="10" xfId="1" applyFont="1" applyBorder="1" applyAlignment="1">
      <alignment horizontal="centerContinuous"/>
    </xf>
    <xf numFmtId="43" fontId="4" fillId="0" borderId="8" xfId="1" applyFont="1" applyBorder="1" applyAlignment="1">
      <alignment horizontal="centerContinuous"/>
    </xf>
    <xf numFmtId="43" fontId="4" fillId="0" borderId="3" xfId="1" applyFont="1" applyBorder="1" applyAlignment="1">
      <alignment horizontal="centerContinuous"/>
    </xf>
    <xf numFmtId="43" fontId="4" fillId="0" borderId="0" xfId="1" applyFont="1" applyBorder="1" applyAlignment="1">
      <alignment horizontal="centerContinuous"/>
    </xf>
    <xf numFmtId="43" fontId="4" fillId="0" borderId="4" xfId="1" applyFont="1" applyBorder="1" applyAlignment="1">
      <alignment horizontal="centerContinuous"/>
    </xf>
    <xf numFmtId="43" fontId="4" fillId="0" borderId="9" xfId="1" applyFont="1" applyBorder="1" applyAlignment="1">
      <alignment horizontal="centerContinuous"/>
    </xf>
    <xf numFmtId="43" fontId="4" fillId="0" borderId="11" xfId="1" applyFont="1" applyBorder="1" applyAlignment="1">
      <alignment horizontal="centerContinuous"/>
    </xf>
    <xf numFmtId="43" fontId="4" fillId="0" borderId="12" xfId="1" applyFont="1" applyBorder="1" applyAlignment="1">
      <alignment horizontal="centerContinuous"/>
    </xf>
    <xf numFmtId="164" fontId="4" fillId="0" borderId="6" xfId="1" applyNumberFormat="1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164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/>
    <xf numFmtId="0" fontId="0" fillId="0" borderId="0" xfId="0" applyFont="1"/>
    <xf numFmtId="164" fontId="15" fillId="0" borderId="0" xfId="1" applyNumberFormat="1" applyFont="1"/>
    <xf numFmtId="0" fontId="15" fillId="0" borderId="0" xfId="0" applyFont="1"/>
    <xf numFmtId="164" fontId="15" fillId="0" borderId="2" xfId="1" applyNumberFormat="1" applyFont="1" applyBorder="1"/>
    <xf numFmtId="164" fontId="15" fillId="0" borderId="0" xfId="1" applyNumberFormat="1" applyFont="1" applyBorder="1"/>
    <xf numFmtId="164" fontId="0" fillId="0" borderId="2" xfId="0" applyNumberFormat="1" applyBorder="1"/>
    <xf numFmtId="0" fontId="12" fillId="0" borderId="0" xfId="0" applyFont="1"/>
    <xf numFmtId="165" fontId="0" fillId="0" borderId="0" xfId="0" applyNumberFormat="1"/>
    <xf numFmtId="43" fontId="0" fillId="0" borderId="0" xfId="1" applyFont="1"/>
    <xf numFmtId="164" fontId="0" fillId="0" borderId="0" xfId="1" applyNumberFormat="1" applyFont="1"/>
    <xf numFmtId="165" fontId="12" fillId="0" borderId="15" xfId="0" applyNumberFormat="1" applyFont="1" applyBorder="1"/>
    <xf numFmtId="10" fontId="0" fillId="0" borderId="0" xfId="0" applyNumberForma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164" fontId="4" fillId="0" borderId="14" xfId="1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5" fontId="14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171450</xdr:colOff>
          <xdr:row>11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TallyODBC_9000" connectionId="1" autoFormatId="16" applyNumberFormats="0" applyBorderFormats="0" applyFontFormats="0" applyPatternFormats="0" applyAlignmentFormats="0" applyWidthHeightFormats="0">
  <queryTableRefresh nextId="6">
    <queryTableFields count="5">
      <queryTableField id="1" name="Ledger.`$_PrimaryGroup`" tableColumnId="1"/>
      <queryTableField id="2" name="Ledger.`$Parent`" tableColumnId="2"/>
      <queryTableField id="3" name="Ledger.`$Name`" tableColumnId="3"/>
      <queryTableField id="4" name="Ledger.`$_ClosingBalance`" tableColumnId="4"/>
      <queryTableField id="5" name="Ledger.`$_PrevYearBalance`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TallyODBC_9000" displayName="Table_Query_from_TallyODBC_9000" ref="A1:E15" tableType="queryTable" totalsRowShown="0">
  <autoFilter ref="A1:E15"/>
  <tableColumns count="5">
    <tableColumn id="1" uniqueName="1" name="Ledger.`$_PrimaryGroup`" queryTableFieldId="1"/>
    <tableColumn id="2" uniqueName="2" name="Ledger.`$Parent`" queryTableFieldId="2"/>
    <tableColumn id="3" uniqueName="3" name="Ledger.`$Name`" queryTableFieldId="3"/>
    <tableColumn id="4" uniqueName="4" name="Ledger.`$_ClosingBalance`" queryTableFieldId="4"/>
    <tableColumn id="5" uniqueName="5" name="Ledger.`$_PrevYearBalance`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P4" sqref="P4"/>
    </sheetView>
  </sheetViews>
  <sheetFormatPr defaultRowHeight="12.75" x14ac:dyDescent="0.2"/>
  <cols>
    <col min="1" max="16384" width="9.140625" style="40"/>
  </cols>
  <sheetData/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1" r:id="rId4">
          <objectPr defaultSize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171450</xdr:colOff>
                <xdr:row>11</xdr:row>
                <xdr:rowOff>9525</xdr:rowOff>
              </to>
            </anchor>
          </objectPr>
        </oleObject>
      </mc:Choice>
      <mc:Fallback>
        <oleObject progId="Word.Document.8" dvAspect="DVASPECT_ICON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6"/>
  <sheetViews>
    <sheetView showGridLines="0" topLeftCell="A7" workbookViewId="0">
      <selection activeCell="G30" sqref="G30"/>
    </sheetView>
  </sheetViews>
  <sheetFormatPr defaultRowHeight="12.75" x14ac:dyDescent="0.2"/>
  <cols>
    <col min="3" max="3" width="16.42578125" customWidth="1"/>
    <col min="4" max="4" width="30" customWidth="1"/>
    <col min="5" max="5" width="19.28515625" customWidth="1"/>
    <col min="6" max="6" width="12.28515625" customWidth="1"/>
    <col min="7" max="8" width="11.7109375" bestFit="1" customWidth="1"/>
  </cols>
  <sheetData>
    <row r="3" spans="3:8" ht="15" x14ac:dyDescent="0.2">
      <c r="C3" s="92" t="s">
        <v>27</v>
      </c>
      <c r="D3" s="92"/>
      <c r="E3" s="92"/>
      <c r="F3" s="92"/>
      <c r="G3" s="92"/>
      <c r="H3" s="72"/>
    </row>
    <row r="5" spans="3:8" ht="15" x14ac:dyDescent="0.25">
      <c r="C5" s="73" t="s">
        <v>71</v>
      </c>
      <c r="D5" s="73" t="s">
        <v>85</v>
      </c>
      <c r="E5" s="73"/>
      <c r="F5" s="73" t="s">
        <v>97</v>
      </c>
      <c r="G5" s="103">
        <v>39626</v>
      </c>
    </row>
    <row r="6" spans="3:8" ht="15" x14ac:dyDescent="0.25">
      <c r="C6" s="73"/>
      <c r="D6" s="73"/>
      <c r="E6" s="73"/>
      <c r="F6" s="73" t="s">
        <v>99</v>
      </c>
      <c r="G6" s="88" t="s">
        <v>98</v>
      </c>
      <c r="H6" s="73"/>
    </row>
    <row r="7" spans="3:8" ht="15" x14ac:dyDescent="0.25">
      <c r="C7" s="73" t="s">
        <v>72</v>
      </c>
      <c r="D7" s="73" t="s">
        <v>86</v>
      </c>
      <c r="E7" s="74"/>
      <c r="F7" s="73" t="s">
        <v>101</v>
      </c>
      <c r="G7" s="88" t="s">
        <v>100</v>
      </c>
    </row>
    <row r="9" spans="3:8" ht="15" x14ac:dyDescent="0.25">
      <c r="C9" s="75" t="s">
        <v>73</v>
      </c>
    </row>
    <row r="10" spans="3:8" ht="15" x14ac:dyDescent="0.25">
      <c r="C10" s="75" t="s">
        <v>87</v>
      </c>
      <c r="D10" s="76"/>
      <c r="E10" s="76"/>
      <c r="F10" s="76"/>
    </row>
    <row r="11" spans="3:8" ht="15" x14ac:dyDescent="0.25">
      <c r="C11" t="s">
        <v>88</v>
      </c>
      <c r="F11" s="77"/>
      <c r="G11">
        <f>'BS, I&amp;E 2016-17'!F24</f>
        <v>503970.43</v>
      </c>
    </row>
    <row r="12" spans="3:8" ht="15" x14ac:dyDescent="0.25">
      <c r="C12" s="78" t="s">
        <v>89</v>
      </c>
      <c r="F12" s="77"/>
      <c r="G12">
        <f>'BS, I&amp;E 2016-17'!F25</f>
        <v>1416</v>
      </c>
    </row>
    <row r="13" spans="3:8" ht="15" x14ac:dyDescent="0.25">
      <c r="F13" s="77"/>
    </row>
    <row r="14" spans="3:8" ht="15" x14ac:dyDescent="0.25">
      <c r="D14" s="89" t="s">
        <v>74</v>
      </c>
      <c r="E14" s="89"/>
      <c r="F14" s="89"/>
      <c r="G14" s="79">
        <f>SUM(G11:G13)</f>
        <v>505386.43</v>
      </c>
    </row>
    <row r="15" spans="3:8" ht="15" x14ac:dyDescent="0.25">
      <c r="F15" s="77"/>
      <c r="G15" s="77"/>
    </row>
    <row r="16" spans="3:8" ht="15" x14ac:dyDescent="0.25">
      <c r="C16" t="s">
        <v>91</v>
      </c>
      <c r="G16" s="77">
        <f>'BS, I&amp;E 2016-17'!D26</f>
        <v>7500</v>
      </c>
    </row>
    <row r="17" spans="3:9" ht="15" x14ac:dyDescent="0.25">
      <c r="C17" t="s">
        <v>92</v>
      </c>
      <c r="G17" s="80">
        <f>'BS, I&amp;E 2016-17'!D24</f>
        <v>24000</v>
      </c>
    </row>
    <row r="18" spans="3:9" ht="15" x14ac:dyDescent="0.25">
      <c r="C18" t="s">
        <v>93</v>
      </c>
      <c r="G18" s="80">
        <f>'BS, I&amp;E 2016-17'!D25</f>
        <v>480270</v>
      </c>
    </row>
    <row r="20" spans="3:9" ht="15" x14ac:dyDescent="0.25">
      <c r="D20" s="89" t="s">
        <v>75</v>
      </c>
      <c r="E20" s="89"/>
      <c r="F20" s="89"/>
      <c r="G20" s="81">
        <f>SUM(G15:G19)</f>
        <v>511770</v>
      </c>
      <c r="I20" s="87">
        <f>G20/G11</f>
        <v>1.0154762453027255</v>
      </c>
    </row>
    <row r="22" spans="3:9" ht="15" x14ac:dyDescent="0.25">
      <c r="D22" s="90" t="s">
        <v>76</v>
      </c>
      <c r="E22" s="90"/>
      <c r="F22" s="90"/>
      <c r="G22" s="71">
        <f>G14-G20</f>
        <v>-6383.570000000007</v>
      </c>
    </row>
    <row r="24" spans="3:9" ht="15" x14ac:dyDescent="0.25">
      <c r="D24" s="91" t="s">
        <v>77</v>
      </c>
      <c r="E24" s="91"/>
      <c r="F24" s="91"/>
    </row>
    <row r="25" spans="3:9" ht="15" x14ac:dyDescent="0.25">
      <c r="D25" s="82" t="s">
        <v>78</v>
      </c>
      <c r="G25" s="83">
        <f>MIN(G14*15%,G22)</f>
        <v>-6383.570000000007</v>
      </c>
    </row>
    <row r="26" spans="3:9" x14ac:dyDescent="0.2">
      <c r="D26" t="s">
        <v>79</v>
      </c>
    </row>
    <row r="27" spans="3:9" x14ac:dyDescent="0.2">
      <c r="D27" t="s">
        <v>80</v>
      </c>
    </row>
    <row r="28" spans="3:9" x14ac:dyDescent="0.2">
      <c r="G28" s="71"/>
    </row>
    <row r="29" spans="3:9" ht="15" x14ac:dyDescent="0.25">
      <c r="E29" s="82" t="s">
        <v>81</v>
      </c>
      <c r="G29" s="71">
        <f>+G22-G25</f>
        <v>0</v>
      </c>
    </row>
    <row r="31" spans="3:9" ht="15" x14ac:dyDescent="0.25">
      <c r="E31" s="82" t="s">
        <v>82</v>
      </c>
      <c r="G31" s="84">
        <v>0</v>
      </c>
    </row>
    <row r="33" spans="5:7" ht="15" x14ac:dyDescent="0.25">
      <c r="E33" s="82" t="s">
        <v>83</v>
      </c>
      <c r="G33" s="85"/>
    </row>
    <row r="35" spans="5:7" ht="15.75" thickBot="1" x14ac:dyDescent="0.3">
      <c r="E35" s="82" t="s">
        <v>84</v>
      </c>
      <c r="G35" s="86">
        <f>G33-G31</f>
        <v>0</v>
      </c>
    </row>
    <row r="36" spans="5:7" ht="13.5" thickTop="1" x14ac:dyDescent="0.2"/>
  </sheetData>
  <mergeCells count="5">
    <mergeCell ref="D14:F14"/>
    <mergeCell ref="D20:F20"/>
    <mergeCell ref="D22:F22"/>
    <mergeCell ref="D24:F24"/>
    <mergeCell ref="C3:G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40"/>
  <sheetViews>
    <sheetView showGridLines="0" topLeftCell="A17" workbookViewId="0">
      <selection activeCell="F38" sqref="F38"/>
    </sheetView>
  </sheetViews>
  <sheetFormatPr defaultRowHeight="12.75" x14ac:dyDescent="0.2"/>
  <cols>
    <col min="3" max="3" width="35.7109375" bestFit="1" customWidth="1"/>
    <col min="4" max="4" width="10.7109375" bestFit="1" customWidth="1"/>
    <col min="5" max="5" width="21" bestFit="1" customWidth="1"/>
    <col min="6" max="6" width="15.7109375" customWidth="1"/>
  </cols>
  <sheetData>
    <row r="3" spans="3:6" ht="15" x14ac:dyDescent="0.3">
      <c r="C3" s="53" t="s">
        <v>47</v>
      </c>
      <c r="D3" s="54"/>
      <c r="E3" s="54"/>
      <c r="F3" s="55"/>
    </row>
    <row r="4" spans="3:6" ht="15" x14ac:dyDescent="0.3">
      <c r="C4" s="56" t="s">
        <v>48</v>
      </c>
      <c r="D4" s="57"/>
      <c r="E4" s="57"/>
      <c r="F4" s="58"/>
    </row>
    <row r="5" spans="3:6" ht="15" x14ac:dyDescent="0.3">
      <c r="C5" s="56"/>
      <c r="D5" s="57"/>
      <c r="E5" s="57"/>
      <c r="F5" s="58"/>
    </row>
    <row r="6" spans="3:6" ht="15" x14ac:dyDescent="0.3">
      <c r="C6" s="59" t="s">
        <v>59</v>
      </c>
      <c r="D6" s="60"/>
      <c r="E6" s="60"/>
      <c r="F6" s="61"/>
    </row>
    <row r="7" spans="3:6" ht="15" x14ac:dyDescent="0.3">
      <c r="C7" s="51" t="s">
        <v>18</v>
      </c>
      <c r="D7" s="12" t="s">
        <v>19</v>
      </c>
      <c r="E7" s="51" t="s">
        <v>20</v>
      </c>
      <c r="F7" s="12" t="s">
        <v>19</v>
      </c>
    </row>
    <row r="8" spans="3:6" ht="15" x14ac:dyDescent="0.3">
      <c r="C8" s="5"/>
      <c r="D8" s="29"/>
      <c r="E8" s="5"/>
      <c r="F8" s="29"/>
    </row>
    <row r="9" spans="3:6" ht="15" x14ac:dyDescent="0.3">
      <c r="C9" s="15" t="s">
        <v>64</v>
      </c>
      <c r="D9" s="29">
        <f>MASTER!E3+'RECEIPTS &amp; PAYMENTS 2016-17'!C13</f>
        <v>210000</v>
      </c>
      <c r="E9" s="5"/>
      <c r="F9" s="29"/>
    </row>
    <row r="10" spans="3:6" ht="15" x14ac:dyDescent="0.3">
      <c r="C10" s="5"/>
      <c r="D10" s="29"/>
      <c r="E10" s="5"/>
      <c r="F10" s="7"/>
    </row>
    <row r="11" spans="3:6" ht="15" x14ac:dyDescent="0.3">
      <c r="C11" s="14" t="s">
        <v>24</v>
      </c>
      <c r="D11" s="29"/>
      <c r="E11" s="15" t="s">
        <v>21</v>
      </c>
      <c r="F11" s="29"/>
    </row>
    <row r="12" spans="3:6" ht="15" x14ac:dyDescent="0.3">
      <c r="C12" s="5" t="s">
        <v>25</v>
      </c>
      <c r="D12" s="29">
        <f>MASTER!E16</f>
        <v>10068</v>
      </c>
      <c r="E12" s="5" t="s">
        <v>53</v>
      </c>
      <c r="F12" s="29">
        <f>'RECEIPTS &amp; PAYMENTS 2016-17'!F16</f>
        <v>199345.43</v>
      </c>
    </row>
    <row r="13" spans="3:6" ht="15" x14ac:dyDescent="0.3">
      <c r="C13" s="5" t="s">
        <v>26</v>
      </c>
      <c r="D13" s="31">
        <f>D28</f>
        <v>-6383.570000000007</v>
      </c>
      <c r="E13" s="5" t="s">
        <v>56</v>
      </c>
      <c r="F13" s="29">
        <f>'RECEIPTS &amp; PAYMENTS 2016-17'!F17</f>
        <v>28907</v>
      </c>
    </row>
    <row r="14" spans="3:6" ht="15" x14ac:dyDescent="0.3">
      <c r="C14" s="14"/>
      <c r="D14" s="29">
        <f>SUM(D12:D13)</f>
        <v>3684.429999999993</v>
      </c>
      <c r="E14" s="5"/>
      <c r="F14" s="7"/>
    </row>
    <row r="15" spans="3:6" ht="15" x14ac:dyDescent="0.3">
      <c r="C15" s="5"/>
      <c r="D15" s="29"/>
      <c r="E15" s="5"/>
      <c r="F15" s="29"/>
    </row>
    <row r="16" spans="3:6" ht="15" x14ac:dyDescent="0.3">
      <c r="C16" s="5" t="s">
        <v>22</v>
      </c>
      <c r="D16" s="29">
        <f>MASTER!D15</f>
        <v>15000</v>
      </c>
      <c r="E16" s="5" t="s">
        <v>23</v>
      </c>
      <c r="F16" s="29">
        <f>'RECEIPTS &amp; PAYMENTS 2016-17'!F15</f>
        <v>432</v>
      </c>
    </row>
    <row r="17" spans="3:7" ht="15" x14ac:dyDescent="0.3">
      <c r="C17" s="5"/>
      <c r="D17" s="7"/>
      <c r="E17" s="5"/>
      <c r="F17" s="7"/>
    </row>
    <row r="18" spans="3:7" ht="15" x14ac:dyDescent="0.3">
      <c r="C18" s="51" t="s">
        <v>65</v>
      </c>
      <c r="D18" s="62">
        <f>D9+D14+D16</f>
        <v>228684.43</v>
      </c>
      <c r="E18" s="51" t="s">
        <v>65</v>
      </c>
      <c r="F18" s="62">
        <f>SUM(F8:F17)</f>
        <v>228684.43</v>
      </c>
      <c r="G18" s="71">
        <f>D18-F18</f>
        <v>0</v>
      </c>
    </row>
    <row r="19" spans="3:7" ht="15" x14ac:dyDescent="0.3">
      <c r="C19" s="63"/>
      <c r="D19" s="64"/>
      <c r="E19" s="64"/>
      <c r="F19" s="65"/>
    </row>
    <row r="20" spans="3:7" ht="15" x14ac:dyDescent="0.3">
      <c r="C20" s="66" t="s">
        <v>60</v>
      </c>
      <c r="D20" s="67"/>
      <c r="E20" s="67"/>
      <c r="F20" s="68"/>
    </row>
    <row r="21" spans="3:7" ht="15" x14ac:dyDescent="0.3">
      <c r="C21" s="12" t="s">
        <v>33</v>
      </c>
      <c r="D21" s="4" t="s">
        <v>12</v>
      </c>
      <c r="E21" s="12" t="s">
        <v>33</v>
      </c>
      <c r="F21" s="52" t="s">
        <v>12</v>
      </c>
    </row>
    <row r="22" spans="3:7" ht="15" x14ac:dyDescent="0.3">
      <c r="C22" s="26"/>
      <c r="D22" s="49"/>
      <c r="E22" s="26"/>
      <c r="F22" s="50"/>
    </row>
    <row r="23" spans="3:7" ht="15" x14ac:dyDescent="0.3">
      <c r="C23" s="9"/>
      <c r="D23" s="30"/>
      <c r="E23" s="9"/>
      <c r="F23" s="8"/>
    </row>
    <row r="24" spans="3:7" ht="15" x14ac:dyDescent="0.3">
      <c r="C24" s="9" t="s">
        <v>57</v>
      </c>
      <c r="D24" s="30">
        <f>'RECEIPTS &amp; PAYMENTS 2016-17'!F11</f>
        <v>24000</v>
      </c>
      <c r="E24" s="9" t="s">
        <v>17</v>
      </c>
      <c r="F24" s="8">
        <f>'RECEIPTS &amp; PAYMENTS 2016-17'!C11</f>
        <v>503970.43</v>
      </c>
    </row>
    <row r="25" spans="3:7" ht="15" x14ac:dyDescent="0.3">
      <c r="C25" s="9" t="s">
        <v>58</v>
      </c>
      <c r="D25" s="30">
        <f>'RECEIPTS &amp; PAYMENTS 2016-17'!F12</f>
        <v>480270</v>
      </c>
      <c r="E25" s="9" t="s">
        <v>66</v>
      </c>
      <c r="F25" s="8">
        <f>'RECEIPTS &amp; PAYMENTS 2016-17'!C12</f>
        <v>1416</v>
      </c>
    </row>
    <row r="26" spans="3:7" ht="15" x14ac:dyDescent="0.3">
      <c r="C26" s="9" t="s">
        <v>90</v>
      </c>
      <c r="D26" s="30">
        <f>-MASTER!D14</f>
        <v>7500</v>
      </c>
      <c r="E26" s="9"/>
      <c r="F26" s="8"/>
    </row>
    <row r="27" spans="3:7" ht="15" x14ac:dyDescent="0.3">
      <c r="C27" s="9"/>
      <c r="D27" s="30"/>
      <c r="E27" s="13"/>
      <c r="F27" s="37"/>
    </row>
    <row r="28" spans="3:7" ht="15" x14ac:dyDescent="0.3">
      <c r="C28" s="42" t="s">
        <v>32</v>
      </c>
      <c r="D28" s="43">
        <f>+F30-SUM(D23:D26)</f>
        <v>-6383.570000000007</v>
      </c>
      <c r="E28" s="13"/>
      <c r="F28" s="37"/>
    </row>
    <row r="29" spans="3:7" ht="15" x14ac:dyDescent="0.3">
      <c r="C29" s="13"/>
      <c r="D29" s="30"/>
      <c r="E29" s="7"/>
      <c r="F29" s="8"/>
    </row>
    <row r="30" spans="3:7" ht="15" x14ac:dyDescent="0.3">
      <c r="C30" s="51" t="s">
        <v>65</v>
      </c>
      <c r="D30" s="34">
        <f>SUM(D23:D28)</f>
        <v>505386.43</v>
      </c>
      <c r="E30" s="51" t="s">
        <v>65</v>
      </c>
      <c r="F30" s="35">
        <f>SUM(F23:F29)</f>
        <v>505386.43</v>
      </c>
    </row>
    <row r="31" spans="3:7" ht="15" x14ac:dyDescent="0.3">
      <c r="C31" s="39" t="s">
        <v>31</v>
      </c>
      <c r="D31" s="18"/>
      <c r="E31" s="18"/>
      <c r="F31" s="19"/>
    </row>
    <row r="32" spans="3:7" ht="15" x14ac:dyDescent="0.3">
      <c r="C32" s="16" t="s">
        <v>95</v>
      </c>
      <c r="D32" s="24"/>
      <c r="E32" s="20"/>
      <c r="F32" s="21"/>
    </row>
    <row r="33" spans="3:6" ht="15" x14ac:dyDescent="0.3">
      <c r="C33" s="16" t="s">
        <v>28</v>
      </c>
      <c r="D33" s="25"/>
      <c r="E33" s="38" t="s">
        <v>49</v>
      </c>
      <c r="F33" s="21"/>
    </row>
    <row r="34" spans="3:6" ht="15" x14ac:dyDescent="0.3">
      <c r="C34" s="16" t="s">
        <v>96</v>
      </c>
      <c r="D34" s="20"/>
      <c r="E34" s="38"/>
      <c r="F34" s="21"/>
    </row>
    <row r="35" spans="3:6" ht="15" x14ac:dyDescent="0.3">
      <c r="C35" s="16"/>
      <c r="D35" s="20"/>
      <c r="E35" s="20"/>
      <c r="F35" s="21"/>
    </row>
    <row r="36" spans="3:6" ht="15" x14ac:dyDescent="0.3">
      <c r="C36" s="16"/>
      <c r="D36" s="20"/>
      <c r="E36" s="20"/>
      <c r="F36" s="21"/>
    </row>
    <row r="37" spans="3:6" ht="15" x14ac:dyDescent="0.3">
      <c r="C37" s="16" t="s">
        <v>51</v>
      </c>
      <c r="D37" s="69" t="s">
        <v>30</v>
      </c>
      <c r="E37" s="69" t="s">
        <v>30</v>
      </c>
      <c r="F37" s="70"/>
    </row>
    <row r="38" spans="3:6" ht="15" x14ac:dyDescent="0.3">
      <c r="C38" s="16" t="s">
        <v>29</v>
      </c>
      <c r="D38" s="20"/>
      <c r="E38" s="10"/>
      <c r="F38" s="21"/>
    </row>
    <row r="39" spans="3:6" ht="15" x14ac:dyDescent="0.3">
      <c r="C39" s="16" t="s">
        <v>52</v>
      </c>
      <c r="D39" s="20"/>
      <c r="E39" s="20"/>
      <c r="F39" s="21"/>
    </row>
    <row r="40" spans="3:6" ht="15" x14ac:dyDescent="0.3">
      <c r="C40" s="17" t="s">
        <v>50</v>
      </c>
      <c r="D40" s="22"/>
      <c r="E40" s="22"/>
      <c r="F40" s="23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showGridLines="0" zoomScaleNormal="100" workbookViewId="0">
      <selection activeCell="E12" sqref="E12"/>
    </sheetView>
  </sheetViews>
  <sheetFormatPr defaultRowHeight="18" x14ac:dyDescent="0.35"/>
  <cols>
    <col min="1" max="1" width="9.140625" style="2"/>
    <col min="2" max="2" width="24.5703125" style="2" customWidth="1"/>
    <col min="3" max="3" width="11.140625" style="2" customWidth="1"/>
    <col min="4" max="4" width="13.85546875" style="2" customWidth="1"/>
    <col min="5" max="5" width="33.85546875" style="2" customWidth="1"/>
    <col min="6" max="6" width="11.5703125" style="2" customWidth="1"/>
    <col min="7" max="7" width="14.5703125" style="2" bestFit="1" customWidth="1"/>
    <col min="8" max="8" width="13.7109375" style="2" bestFit="1" customWidth="1"/>
    <col min="9" max="9" width="9.140625" style="2"/>
    <col min="10" max="10" width="12.42578125" style="2" bestFit="1" customWidth="1"/>
    <col min="11" max="16384" width="9.140625" style="2"/>
  </cols>
  <sheetData>
    <row r="2" spans="2:8" x14ac:dyDescent="0.35">
      <c r="B2" s="95" t="s">
        <v>47</v>
      </c>
      <c r="C2" s="96"/>
      <c r="D2" s="96"/>
      <c r="E2" s="96"/>
      <c r="F2" s="96"/>
      <c r="G2" s="97"/>
    </row>
    <row r="3" spans="2:8" x14ac:dyDescent="0.35">
      <c r="B3" s="98" t="s">
        <v>48</v>
      </c>
      <c r="C3" s="99"/>
      <c r="D3" s="99"/>
      <c r="E3" s="99"/>
      <c r="F3" s="99"/>
      <c r="G3" s="100"/>
    </row>
    <row r="4" spans="2:8" x14ac:dyDescent="0.35">
      <c r="B4" s="98" t="s">
        <v>61</v>
      </c>
      <c r="C4" s="99"/>
      <c r="D4" s="99"/>
      <c r="E4" s="99"/>
      <c r="F4" s="99"/>
      <c r="G4" s="100"/>
    </row>
    <row r="5" spans="2:8" x14ac:dyDescent="0.35">
      <c r="B5" s="101" t="s">
        <v>11</v>
      </c>
      <c r="C5" s="102"/>
      <c r="D5" s="4" t="s">
        <v>12</v>
      </c>
      <c r="E5" s="101" t="s">
        <v>13</v>
      </c>
      <c r="F5" s="102"/>
      <c r="G5" s="3" t="s">
        <v>12</v>
      </c>
    </row>
    <row r="6" spans="2:8" x14ac:dyDescent="0.35">
      <c r="B6" s="5" t="s">
        <v>14</v>
      </c>
      <c r="C6" s="7"/>
      <c r="D6" s="6"/>
      <c r="E6" s="5"/>
      <c r="F6" s="7"/>
      <c r="G6" s="8"/>
    </row>
    <row r="7" spans="2:8" x14ac:dyDescent="0.35">
      <c r="B7" s="47" t="s">
        <v>38</v>
      </c>
      <c r="C7" s="29">
        <f>-MASTER!E4</f>
        <v>432</v>
      </c>
      <c r="D7" s="30"/>
      <c r="E7" s="28"/>
      <c r="F7" s="29"/>
      <c r="G7" s="8"/>
      <c r="H7" s="27"/>
    </row>
    <row r="8" spans="2:8" x14ac:dyDescent="0.35">
      <c r="B8" s="47" t="s">
        <v>53</v>
      </c>
      <c r="C8" s="29">
        <f>-MASTER!E6</f>
        <v>17229</v>
      </c>
      <c r="D8" s="30"/>
      <c r="E8" s="28"/>
      <c r="F8" s="29"/>
      <c r="G8" s="8"/>
      <c r="H8" s="27"/>
    </row>
    <row r="9" spans="2:8" x14ac:dyDescent="0.35">
      <c r="B9" s="47" t="s">
        <v>56</v>
      </c>
      <c r="C9" s="31">
        <f>-MASTER!E5</f>
        <v>24907</v>
      </c>
      <c r="D9" s="32">
        <f>SUM(C7:C9)</f>
        <v>42568</v>
      </c>
      <c r="E9" s="5"/>
      <c r="F9" s="29"/>
      <c r="G9" s="8"/>
      <c r="H9" s="27"/>
    </row>
    <row r="10" spans="2:8" x14ac:dyDescent="0.35">
      <c r="B10" s="28"/>
      <c r="C10" s="29"/>
      <c r="D10" s="32"/>
      <c r="E10" s="28"/>
      <c r="F10" s="29"/>
      <c r="G10" s="8"/>
      <c r="H10" s="27"/>
    </row>
    <row r="11" spans="2:8" x14ac:dyDescent="0.35">
      <c r="B11" s="28" t="s">
        <v>94</v>
      </c>
      <c r="C11" s="29">
        <f>MASTER!D7</f>
        <v>503970.43</v>
      </c>
      <c r="D11" s="30"/>
      <c r="E11" s="28" t="s">
        <v>54</v>
      </c>
      <c r="F11" s="29">
        <f>-MASTER!D11</f>
        <v>24000</v>
      </c>
      <c r="G11" s="8"/>
      <c r="H11" s="27"/>
    </row>
    <row r="12" spans="2:8" x14ac:dyDescent="0.35">
      <c r="B12" s="28" t="s">
        <v>69</v>
      </c>
      <c r="C12" s="29">
        <f>MASTER!D8</f>
        <v>1416</v>
      </c>
      <c r="D12" s="30"/>
      <c r="E12" s="28" t="s">
        <v>55</v>
      </c>
      <c r="F12" s="29">
        <f>-MASTER!D10</f>
        <v>480270</v>
      </c>
      <c r="G12" s="8">
        <f>SUM(F6:F12)</f>
        <v>504270</v>
      </c>
      <c r="H12" s="27"/>
    </row>
    <row r="13" spans="2:8" x14ac:dyDescent="0.35">
      <c r="B13" s="28" t="s">
        <v>70</v>
      </c>
      <c r="C13" s="31">
        <f>MASTER!D3-MASTER!E3</f>
        <v>185000</v>
      </c>
      <c r="D13" s="30">
        <f>SUM(C11:C13)</f>
        <v>690386.42999999993</v>
      </c>
      <c r="E13" s="48"/>
      <c r="F13" s="29"/>
      <c r="G13" s="8"/>
      <c r="H13" s="27"/>
    </row>
    <row r="14" spans="2:8" x14ac:dyDescent="0.35">
      <c r="B14" s="28"/>
      <c r="C14" s="29"/>
      <c r="D14" s="30"/>
      <c r="E14" s="48" t="s">
        <v>15</v>
      </c>
      <c r="F14" s="29"/>
      <c r="G14" s="8"/>
      <c r="H14" s="27"/>
    </row>
    <row r="15" spans="2:8" x14ac:dyDescent="0.35">
      <c r="B15" s="33"/>
      <c r="C15" s="29"/>
      <c r="D15" s="30"/>
      <c r="E15" s="47" t="s">
        <v>38</v>
      </c>
      <c r="F15" s="29">
        <f>-MASTER!D4</f>
        <v>432</v>
      </c>
      <c r="G15" s="8"/>
      <c r="H15" s="27"/>
    </row>
    <row r="16" spans="2:8" x14ac:dyDescent="0.35">
      <c r="B16" s="33"/>
      <c r="C16" s="29"/>
      <c r="D16" s="30"/>
      <c r="E16" s="47" t="s">
        <v>53</v>
      </c>
      <c r="F16" s="29">
        <f>-MASTER!D6</f>
        <v>199345.43</v>
      </c>
      <c r="G16" s="8"/>
      <c r="H16" s="27"/>
    </row>
    <row r="17" spans="2:8" x14ac:dyDescent="0.35">
      <c r="B17" s="5"/>
      <c r="C17" s="7"/>
      <c r="D17" s="6"/>
      <c r="E17" s="47" t="s">
        <v>56</v>
      </c>
      <c r="F17" s="31">
        <f>-MASTER!D5</f>
        <v>28907</v>
      </c>
      <c r="G17" s="37">
        <f>SUM(F15:F17)</f>
        <v>228684.43</v>
      </c>
      <c r="H17" s="27"/>
    </row>
    <row r="18" spans="2:8" x14ac:dyDescent="0.35">
      <c r="B18" s="28"/>
      <c r="C18" s="29"/>
      <c r="D18" s="30"/>
      <c r="E18" s="28"/>
      <c r="F18" s="29"/>
      <c r="G18" s="8"/>
      <c r="H18" s="27"/>
    </row>
    <row r="19" spans="2:8" x14ac:dyDescent="0.35">
      <c r="B19" s="93" t="s">
        <v>16</v>
      </c>
      <c r="C19" s="94"/>
      <c r="D19" s="35">
        <f>SUM(D6:D17)</f>
        <v>732954.42999999993</v>
      </c>
      <c r="E19" s="93" t="s">
        <v>16</v>
      </c>
      <c r="F19" s="94"/>
      <c r="G19" s="35">
        <f>SUM(G6:G17)</f>
        <v>732954.42999999993</v>
      </c>
      <c r="H19" s="41">
        <f>D19-G19</f>
        <v>0</v>
      </c>
    </row>
    <row r="20" spans="2:8" x14ac:dyDescent="0.35">
      <c r="B20" s="39" t="s">
        <v>31</v>
      </c>
      <c r="C20" s="18"/>
      <c r="D20" s="18"/>
      <c r="E20" s="18"/>
      <c r="F20" s="18"/>
      <c r="G20" s="19"/>
    </row>
    <row r="21" spans="2:8" x14ac:dyDescent="0.35">
      <c r="B21" s="15" t="str">
        <f>'BS, I&amp;E 2016-17'!C32</f>
        <v>For DURV and Associates LLP</v>
      </c>
      <c r="C21" s="20"/>
      <c r="D21" s="20"/>
      <c r="E21" s="20"/>
      <c r="F21" s="20"/>
      <c r="G21" s="21"/>
    </row>
    <row r="22" spans="2:8" x14ac:dyDescent="0.35">
      <c r="B22" s="15" t="str">
        <f>'BS, I&amp;E 2016-17'!C33</f>
        <v>Chartered Accountants</v>
      </c>
      <c r="C22" s="20"/>
      <c r="D22" s="20"/>
      <c r="E22" s="38" t="s">
        <v>49</v>
      </c>
      <c r="F22" s="20"/>
      <c r="G22" s="21"/>
    </row>
    <row r="23" spans="2:8" x14ac:dyDescent="0.35">
      <c r="B23" s="15" t="str">
        <f>'BS, I&amp;E 2016-17'!C34</f>
        <v>FRN S200079</v>
      </c>
      <c r="C23" s="20"/>
      <c r="D23" s="20"/>
      <c r="E23" s="38"/>
      <c r="F23" s="20"/>
      <c r="G23" s="21"/>
    </row>
    <row r="24" spans="2:8" x14ac:dyDescent="0.35">
      <c r="B24" s="16"/>
      <c r="C24" s="20"/>
      <c r="D24" s="20"/>
      <c r="E24" s="20"/>
      <c r="F24" s="20"/>
      <c r="G24" s="21"/>
    </row>
    <row r="25" spans="2:8" x14ac:dyDescent="0.35">
      <c r="B25" s="16"/>
      <c r="C25" s="20"/>
      <c r="D25" s="20"/>
      <c r="E25" s="20"/>
      <c r="F25" s="20"/>
      <c r="G25" s="21"/>
    </row>
    <row r="26" spans="2:8" s="11" customFormat="1" x14ac:dyDescent="0.35">
      <c r="B26" s="16" t="s">
        <v>51</v>
      </c>
      <c r="C26" s="20"/>
      <c r="D26" s="20"/>
      <c r="E26" s="20" t="s">
        <v>30</v>
      </c>
      <c r="F26" s="20" t="s">
        <v>30</v>
      </c>
      <c r="G26" s="36"/>
      <c r="H26" s="2"/>
    </row>
    <row r="27" spans="2:8" s="11" customFormat="1" x14ac:dyDescent="0.35">
      <c r="B27" s="16" t="s">
        <v>29</v>
      </c>
      <c r="C27" s="20"/>
      <c r="D27" s="20"/>
      <c r="G27" s="21"/>
      <c r="H27" s="2"/>
    </row>
    <row r="28" spans="2:8" s="11" customFormat="1" ht="16.5" x14ac:dyDescent="0.3">
      <c r="B28" s="46" t="s">
        <v>52</v>
      </c>
      <c r="C28" s="20"/>
      <c r="D28" s="20"/>
      <c r="E28" s="20"/>
      <c r="F28" s="20"/>
      <c r="G28" s="21"/>
    </row>
    <row r="29" spans="2:8" s="11" customFormat="1" ht="16.5" x14ac:dyDescent="0.3">
      <c r="B29" s="17" t="s">
        <v>50</v>
      </c>
      <c r="C29" s="22"/>
      <c r="D29" s="22"/>
      <c r="E29" s="22"/>
      <c r="F29" s="22"/>
      <c r="G29" s="23"/>
    </row>
    <row r="30" spans="2:8" s="11" customFormat="1" x14ac:dyDescent="0.35">
      <c r="B30" s="2"/>
      <c r="C30" s="2"/>
      <c r="D30" s="2"/>
      <c r="E30" s="2"/>
      <c r="F30" s="2"/>
      <c r="G30" s="2"/>
    </row>
    <row r="31" spans="2:8" x14ac:dyDescent="0.35">
      <c r="H31" s="11"/>
    </row>
    <row r="32" spans="2:8" x14ac:dyDescent="0.35">
      <c r="H32" s="11"/>
    </row>
  </sheetData>
  <mergeCells count="7">
    <mergeCell ref="B19:C19"/>
    <mergeCell ref="E19:F19"/>
    <mergeCell ref="B2:G2"/>
    <mergeCell ref="B3:G3"/>
    <mergeCell ref="B4:G4"/>
    <mergeCell ref="B5:C5"/>
    <mergeCell ref="E5:F5"/>
  </mergeCells>
  <phoneticPr fontId="0" type="noConversion"/>
  <pageMargins left="0.75" right="0.75" top="1" bottom="1" header="0.5" footer="0.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showGridLines="0" workbookViewId="0">
      <selection activeCell="D1" sqref="D1"/>
    </sheetView>
  </sheetViews>
  <sheetFormatPr defaultRowHeight="12.75" x14ac:dyDescent="0.2"/>
  <cols>
    <col min="1" max="1" width="16" customWidth="1"/>
    <col min="2" max="2" width="16" bestFit="1" customWidth="1"/>
    <col min="3" max="3" width="25" bestFit="1" customWidth="1"/>
    <col min="4" max="4" width="23.5703125" style="45" bestFit="1" customWidth="1"/>
    <col min="5" max="5" width="24.85546875" bestFit="1" customWidth="1"/>
  </cols>
  <sheetData>
    <row r="2" spans="1:5" x14ac:dyDescent="0.2">
      <c r="A2" s="1" t="s">
        <v>0</v>
      </c>
      <c r="B2" s="1" t="s">
        <v>1</v>
      </c>
      <c r="C2" s="1" t="s">
        <v>2</v>
      </c>
      <c r="D2" s="44" t="s">
        <v>3</v>
      </c>
      <c r="E2" s="1" t="s">
        <v>62</v>
      </c>
    </row>
    <row r="3" spans="1:5" x14ac:dyDescent="0.2">
      <c r="A3" t="s">
        <v>7</v>
      </c>
      <c r="B3" t="s">
        <v>7</v>
      </c>
      <c r="C3" t="s">
        <v>36</v>
      </c>
      <c r="D3" s="44">
        <f>VLOOKUP(C3,Table_Query_from_TallyODBC_9000[[Ledger.`$Name`]:[Ledger.`$_ClosingBalance`]],2,0)</f>
        <v>210000</v>
      </c>
      <c r="E3" s="44">
        <f>VLOOKUP(C3,Table_Query_from_TallyODBC_9000[[Ledger.`$Name`]:[Ledger.`$_PrevYearBalance`]],3,0)</f>
        <v>25000</v>
      </c>
    </row>
    <row r="4" spans="1:5" x14ac:dyDescent="0.2">
      <c r="A4" t="s">
        <v>37</v>
      </c>
      <c r="B4" t="s">
        <v>37</v>
      </c>
      <c r="C4" t="s">
        <v>38</v>
      </c>
      <c r="D4" s="44">
        <f>VLOOKUP(C4,Table_Query_from_TallyODBC_9000[[Ledger.`$Name`]:[Ledger.`$_ClosingBalance`]],2,0)</f>
        <v>-432</v>
      </c>
      <c r="E4" s="44">
        <f>VLOOKUP(C4,Table_Query_from_TallyODBC_9000[[Ledger.`$Name`]:[Ledger.`$_PrevYearBalance`]],3,0)</f>
        <v>-432</v>
      </c>
    </row>
    <row r="5" spans="1:5" x14ac:dyDescent="0.2">
      <c r="A5" t="s">
        <v>6</v>
      </c>
      <c r="B5" t="s">
        <v>6</v>
      </c>
      <c r="C5" t="s">
        <v>41</v>
      </c>
      <c r="D5" s="44">
        <f>VLOOKUP(C5,Table_Query_from_TallyODBC_9000[[Ledger.`$Name`]:[Ledger.`$_ClosingBalance`]],2,0)</f>
        <v>-28907</v>
      </c>
      <c r="E5" s="44">
        <f>VLOOKUP(C5,Table_Query_from_TallyODBC_9000[[Ledger.`$Name`]:[Ledger.`$_PrevYearBalance`]],3,0)</f>
        <v>-24907</v>
      </c>
    </row>
    <row r="6" spans="1:5" x14ac:dyDescent="0.2">
      <c r="A6" t="s">
        <v>6</v>
      </c>
      <c r="B6" t="s">
        <v>6</v>
      </c>
      <c r="C6" t="s">
        <v>35</v>
      </c>
      <c r="D6" s="44">
        <f>VLOOKUP(C6,Table_Query_from_TallyODBC_9000[[Ledger.`$Name`]:[Ledger.`$_ClosingBalance`]],2,0)</f>
        <v>-199345.43</v>
      </c>
      <c r="E6" s="44">
        <f>VLOOKUP(C6,Table_Query_from_TallyODBC_9000[[Ledger.`$Name`]:[Ledger.`$_PrevYearBalance`]],3,0)</f>
        <v>-17229</v>
      </c>
    </row>
    <row r="7" spans="1:5" x14ac:dyDescent="0.2">
      <c r="A7" t="s">
        <v>9</v>
      </c>
      <c r="B7" t="s">
        <v>9</v>
      </c>
      <c r="C7" t="s">
        <v>40</v>
      </c>
      <c r="D7" s="44">
        <f>VLOOKUP(C7,Table_Query_from_TallyODBC_9000[[Ledger.`$Name`]:[Ledger.`$_ClosingBalance`]],2,0)</f>
        <v>503970.43</v>
      </c>
      <c r="E7" s="44">
        <f>VLOOKUP(C7,Table_Query_from_TallyODBC_9000[[Ledger.`$Name`]:[Ledger.`$_PrevYearBalance`]],3,0)</f>
        <v>822823</v>
      </c>
    </row>
    <row r="8" spans="1:5" x14ac:dyDescent="0.2">
      <c r="A8" t="s">
        <v>43</v>
      </c>
      <c r="B8" t="s">
        <v>43</v>
      </c>
      <c r="C8" t="s">
        <v>44</v>
      </c>
      <c r="D8" s="44">
        <f>VLOOKUP(C8,Table_Query_from_TallyODBC_9000[[Ledger.`$Name`]:[Ledger.`$_ClosingBalance`]],2,0)</f>
        <v>1416</v>
      </c>
      <c r="E8" s="44">
        <f>VLOOKUP(C8,Table_Query_from_TallyODBC_9000[[Ledger.`$Name`]:[Ledger.`$_PrevYearBalance`]],3,0)</f>
        <v>36</v>
      </c>
    </row>
    <row r="9" spans="1:5" x14ac:dyDescent="0.2">
      <c r="A9" t="s">
        <v>8</v>
      </c>
      <c r="B9" t="s">
        <v>8</v>
      </c>
      <c r="C9" t="s">
        <v>45</v>
      </c>
      <c r="D9" s="44">
        <f>VLOOKUP(C9,Table_Query_from_TallyODBC_9000[[Ledger.`$Name`]:[Ledger.`$_ClosingBalance`]],2,0)</f>
        <v>0</v>
      </c>
      <c r="E9" s="44">
        <f>VLOOKUP(C9,Table_Query_from_TallyODBC_9000[[Ledger.`$Name`]:[Ledger.`$_PrevYearBalance`]],3,0)</f>
        <v>0</v>
      </c>
    </row>
    <row r="10" spans="1:5" x14ac:dyDescent="0.2">
      <c r="A10" t="s">
        <v>8</v>
      </c>
      <c r="B10" t="s">
        <v>8</v>
      </c>
      <c r="C10" t="s">
        <v>46</v>
      </c>
      <c r="D10" s="44">
        <f>VLOOKUP(C10,Table_Query_from_TallyODBC_9000[[Ledger.`$Name`]:[Ledger.`$_ClosingBalance`]],2,0)</f>
        <v>-480270</v>
      </c>
      <c r="E10" s="44">
        <f>VLOOKUP(C10,Table_Query_from_TallyODBC_9000[[Ledger.`$Name`]:[Ledger.`$_PrevYearBalance`]],3,0)</f>
        <v>-741410</v>
      </c>
    </row>
    <row r="11" spans="1:5" x14ac:dyDescent="0.2">
      <c r="A11" t="s">
        <v>8</v>
      </c>
      <c r="B11" t="s">
        <v>8</v>
      </c>
      <c r="C11" t="s">
        <v>39</v>
      </c>
      <c r="D11" s="44">
        <f>VLOOKUP(C11,Table_Query_from_TallyODBC_9000[[Ledger.`$Name`]:[Ledger.`$_ClosingBalance`]],2,0)</f>
        <v>-24000</v>
      </c>
      <c r="E11" s="44">
        <f>VLOOKUP(C11,Table_Query_from_TallyODBC_9000[[Ledger.`$Name`]:[Ledger.`$_PrevYearBalance`]],3,0)</f>
        <v>-49200</v>
      </c>
    </row>
    <row r="12" spans="1:5" x14ac:dyDescent="0.2">
      <c r="A12" t="s">
        <v>10</v>
      </c>
      <c r="B12" t="s">
        <v>10</v>
      </c>
      <c r="C12" t="s">
        <v>34</v>
      </c>
      <c r="D12" s="44">
        <f>VLOOKUP(C12,Table_Query_from_TallyODBC_9000[[Ledger.`$Name`]:[Ledger.`$_ClosingBalance`]],2,0)</f>
        <v>0</v>
      </c>
      <c r="E12" s="44">
        <f>VLOOKUP(C12,Table_Query_from_TallyODBC_9000[[Ledger.`$Name`]:[Ledger.`$_PrevYearBalance`]],3,0)</f>
        <v>-207</v>
      </c>
    </row>
    <row r="13" spans="1:5" x14ac:dyDescent="0.2">
      <c r="A13" t="s">
        <v>10</v>
      </c>
      <c r="B13" t="s">
        <v>10</v>
      </c>
      <c r="C13" t="s">
        <v>42</v>
      </c>
      <c r="D13" s="44">
        <f>VLOOKUP(C13,Table_Query_from_TallyODBC_9000[[Ledger.`$Name`]:[Ledger.`$_ClosingBalance`]],2,0)</f>
        <v>0</v>
      </c>
      <c r="E13" s="44">
        <f>VLOOKUP(C13,Table_Query_from_TallyODBC_9000[[Ledger.`$Name`]:[Ledger.`$_PrevYearBalance`]],3,0)</f>
        <v>-5050</v>
      </c>
    </row>
    <row r="14" spans="1:5" x14ac:dyDescent="0.2">
      <c r="A14" t="s">
        <v>10</v>
      </c>
      <c r="B14" t="s">
        <v>10</v>
      </c>
      <c r="C14" t="s">
        <v>63</v>
      </c>
      <c r="D14" s="44">
        <f>VLOOKUP(C14,Table_Query_from_TallyODBC_9000[[Ledger.`$Name`]:[Ledger.`$_ClosingBalance`]],2,0)</f>
        <v>-7500</v>
      </c>
      <c r="E14" s="44">
        <f>VLOOKUP(C14,Table_Query_from_TallyODBC_9000[[Ledger.`$Name`]:[Ledger.`$_PrevYearBalance`]],3,0)</f>
        <v>-7500</v>
      </c>
    </row>
    <row r="15" spans="1:5" x14ac:dyDescent="0.2">
      <c r="A15" t="s">
        <v>67</v>
      </c>
      <c r="B15" t="s">
        <v>67</v>
      </c>
      <c r="C15" t="s">
        <v>68</v>
      </c>
      <c r="D15" s="44">
        <f>VLOOKUP(C15,Table_Query_from_TallyODBC_9000[[Ledger.`$Name`]:[Ledger.`$_ClosingBalance`]],2,0)</f>
        <v>15000</v>
      </c>
      <c r="E15" s="44">
        <f>VLOOKUP(C15,Table_Query_from_TallyODBC_9000[[Ledger.`$Name`]:[Ledger.`$_PrevYearBalance`]],3,0)</f>
        <v>7500</v>
      </c>
    </row>
    <row r="16" spans="1:5" x14ac:dyDescent="0.2">
      <c r="B16" t="s">
        <v>4</v>
      </c>
      <c r="C16" t="s">
        <v>5</v>
      </c>
      <c r="D16" s="44">
        <f>VLOOKUP(C16,Table_Query_from_TallyODBC_9000[[Ledger.`$Name`]:[Ledger.`$_ClosingBalance`]],2,0)</f>
        <v>3684.43</v>
      </c>
      <c r="E16" s="44">
        <f>VLOOKUP(C16,Table_Query_from_TallyODBC_9000[[Ledger.`$Name`]:[Ledger.`$_PrevYearBalance`]],3,0)</f>
        <v>10068</v>
      </c>
    </row>
  </sheetData>
  <autoFilter ref="A2:E16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G12" sqref="G12"/>
    </sheetView>
  </sheetViews>
  <sheetFormatPr defaultRowHeight="12.75" x14ac:dyDescent="0.2"/>
  <cols>
    <col min="1" max="1" width="26.5703125" bestFit="1" customWidth="1"/>
    <col min="2" max="2" width="18.5703125" bestFit="1" customWidth="1"/>
    <col min="3" max="3" width="25" bestFit="1" customWidth="1"/>
    <col min="4" max="4" width="28.140625" bestFit="1" customWidth="1"/>
    <col min="5" max="5" width="29.710937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62</v>
      </c>
    </row>
    <row r="2" spans="1:5" x14ac:dyDescent="0.2">
      <c r="A2" t="s">
        <v>10</v>
      </c>
      <c r="B2" t="s">
        <v>10</v>
      </c>
      <c r="C2" t="s">
        <v>63</v>
      </c>
      <c r="D2">
        <v>-7500</v>
      </c>
      <c r="E2">
        <v>-7500</v>
      </c>
    </row>
    <row r="3" spans="1:5" x14ac:dyDescent="0.2">
      <c r="A3" t="s">
        <v>67</v>
      </c>
      <c r="B3" t="s">
        <v>67</v>
      </c>
      <c r="C3" t="s">
        <v>68</v>
      </c>
      <c r="D3">
        <v>15000</v>
      </c>
      <c r="E3">
        <v>7500</v>
      </c>
    </row>
    <row r="4" spans="1:5" x14ac:dyDescent="0.2">
      <c r="A4" t="s">
        <v>10</v>
      </c>
      <c r="B4" t="s">
        <v>10</v>
      </c>
      <c r="C4" t="s">
        <v>34</v>
      </c>
      <c r="E4">
        <v>-207</v>
      </c>
    </row>
    <row r="5" spans="1:5" x14ac:dyDescent="0.2">
      <c r="A5" t="s">
        <v>6</v>
      </c>
      <c r="B5" t="s">
        <v>6</v>
      </c>
      <c r="C5" t="s">
        <v>35</v>
      </c>
      <c r="D5">
        <v>-199345.43</v>
      </c>
      <c r="E5">
        <v>-17229</v>
      </c>
    </row>
    <row r="6" spans="1:5" x14ac:dyDescent="0.2">
      <c r="A6" t="s">
        <v>7</v>
      </c>
      <c r="B6" t="s">
        <v>7</v>
      </c>
      <c r="C6" t="s">
        <v>36</v>
      </c>
      <c r="D6">
        <v>210000</v>
      </c>
      <c r="E6">
        <v>25000</v>
      </c>
    </row>
    <row r="7" spans="1:5" x14ac:dyDescent="0.2">
      <c r="A7" t="s">
        <v>37</v>
      </c>
      <c r="B7" t="s">
        <v>37</v>
      </c>
      <c r="C7" t="s">
        <v>38</v>
      </c>
      <c r="D7">
        <v>-432</v>
      </c>
      <c r="E7">
        <v>-432</v>
      </c>
    </row>
    <row r="8" spans="1:5" x14ac:dyDescent="0.2">
      <c r="A8" t="s">
        <v>8</v>
      </c>
      <c r="B8" t="s">
        <v>8</v>
      </c>
      <c r="C8" t="s">
        <v>39</v>
      </c>
      <c r="D8">
        <v>-24000</v>
      </c>
      <c r="E8">
        <v>-49200</v>
      </c>
    </row>
    <row r="9" spans="1:5" x14ac:dyDescent="0.2">
      <c r="A9" t="s">
        <v>9</v>
      </c>
      <c r="B9" t="s">
        <v>9</v>
      </c>
      <c r="C9" t="s">
        <v>40</v>
      </c>
      <c r="D9">
        <v>503970.43</v>
      </c>
      <c r="E9">
        <v>822823</v>
      </c>
    </row>
    <row r="10" spans="1:5" x14ac:dyDescent="0.2">
      <c r="A10" t="s">
        <v>6</v>
      </c>
      <c r="B10" t="s">
        <v>6</v>
      </c>
      <c r="C10" t="s">
        <v>41</v>
      </c>
      <c r="D10">
        <v>-28907</v>
      </c>
      <c r="E10">
        <v>-24907</v>
      </c>
    </row>
    <row r="11" spans="1:5" x14ac:dyDescent="0.2">
      <c r="A11" t="s">
        <v>10</v>
      </c>
      <c r="B11" t="s">
        <v>10</v>
      </c>
      <c r="C11" t="s">
        <v>42</v>
      </c>
      <c r="E11">
        <v>-5050</v>
      </c>
    </row>
    <row r="12" spans="1:5" x14ac:dyDescent="0.2">
      <c r="B12" t="s">
        <v>4</v>
      </c>
      <c r="C12" t="s">
        <v>5</v>
      </c>
      <c r="D12">
        <v>3684.43</v>
      </c>
      <c r="E12">
        <v>10068</v>
      </c>
    </row>
    <row r="13" spans="1:5" x14ac:dyDescent="0.2">
      <c r="A13" t="s">
        <v>43</v>
      </c>
      <c r="B13" t="s">
        <v>43</v>
      </c>
      <c r="C13" t="s">
        <v>44</v>
      </c>
      <c r="D13">
        <v>1416</v>
      </c>
      <c r="E13">
        <v>36</v>
      </c>
    </row>
    <row r="14" spans="1:5" x14ac:dyDescent="0.2">
      <c r="A14" t="s">
        <v>8</v>
      </c>
      <c r="B14" t="s">
        <v>8</v>
      </c>
      <c r="C14" t="s">
        <v>45</v>
      </c>
    </row>
    <row r="15" spans="1:5" x14ac:dyDescent="0.2">
      <c r="A15" t="s">
        <v>8</v>
      </c>
      <c r="B15" t="s">
        <v>8</v>
      </c>
      <c r="C15" t="s">
        <v>46</v>
      </c>
      <c r="D15">
        <v>-480270</v>
      </c>
      <c r="E15">
        <v>-741410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Audit Report</vt:lpstr>
      <vt:lpstr>MEMO</vt:lpstr>
      <vt:lpstr>BS, I&amp;E 2016-17</vt:lpstr>
      <vt:lpstr>RECEIPTS &amp; PAYMENTS 2016-17</vt:lpstr>
      <vt:lpstr>MASTER</vt:lpstr>
      <vt:lpstr>ODBC</vt:lpstr>
      <vt:lpstr>'RECEIPTS &amp; PAYMENTS 2016-17'!Print_Area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gka4</dc:creator>
  <cp:lastModifiedBy>SSS</cp:lastModifiedBy>
  <cp:lastPrinted>2014-09-16T05:15:33Z</cp:lastPrinted>
  <dcterms:created xsi:type="dcterms:W3CDTF">1996-10-14T23:33:28Z</dcterms:created>
  <dcterms:modified xsi:type="dcterms:W3CDTF">2018-02-06T08:00:20Z</dcterms:modified>
</cp:coreProperties>
</file>